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tabRatio="685" activeTab="4"/>
  </bookViews>
  <sheets>
    <sheet name="OPD" sheetId="1" r:id="rId1"/>
    <sheet name="IPD ADMISSION" sheetId="2" r:id="rId2"/>
    <sheet name="OCCUPANCY" sheetId="3" r:id="rId3"/>
    <sheet name="OPERATIVE RECORD" sheetId="4" r:id="rId4"/>
    <sheet name="Delivery Report" sheetId="5" r:id="rId5"/>
  </sheets>
  <definedNames>
    <definedName name="_xlnm.Print_Area" localSheetId="4">'Delivery Report'!$A$1:$E$17</definedName>
    <definedName name="_xlnm.Print_Area" localSheetId="1">'IPD ADMISSION'!$A$1:$O$12</definedName>
    <definedName name="_xlnm.Print_Area" localSheetId="2">'OCCUPANCY'!$A$1:$O$11</definedName>
    <definedName name="_xlnm.Print_Area" localSheetId="0">'OPD'!$A$1:$P$12</definedName>
    <definedName name="_xlnm.Print_Area" localSheetId="3">'OPERATIVE RECORD'!$A$1:$V$11</definedName>
  </definedNames>
  <calcPr fullCalcOnLoad="1"/>
</workbook>
</file>

<file path=xl/sharedStrings.xml><?xml version="1.0" encoding="utf-8"?>
<sst xmlns="http://schemas.openxmlformats.org/spreadsheetml/2006/main" count="137" uniqueCount="53">
  <si>
    <t>PARUL SEVASHRAM HOSPITAL</t>
  </si>
  <si>
    <t>MONTH</t>
  </si>
  <si>
    <t>MEDICINE</t>
  </si>
  <si>
    <t>SURGERY</t>
  </si>
  <si>
    <t>PAEDIATRICS</t>
  </si>
  <si>
    <t>ORTHOPEDICS</t>
  </si>
  <si>
    <t>ENT</t>
  </si>
  <si>
    <t>SKIN</t>
  </si>
  <si>
    <t>TOTAL</t>
  </si>
  <si>
    <t>FEBRUARY</t>
  </si>
  <si>
    <t>MARCH</t>
  </si>
  <si>
    <t>APRIL</t>
  </si>
  <si>
    <t>JANUARY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</si>
  <si>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</si>
  <si>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</si>
  <si>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</si>
  <si>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</si>
  <si>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</si>
  <si>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</si>
  <si>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</si>
  <si>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</si>
  <si>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MAJOR</t>
  </si>
  <si>
    <t>MINOR</t>
  </si>
  <si>
    <t xml:space="preserve">OPHTHALMOLOGY </t>
  </si>
  <si>
    <t>TOTAL Per Month</t>
  </si>
  <si>
    <t>Av.Per Day</t>
  </si>
  <si>
    <t>TOTAL Operation Major</t>
  </si>
  <si>
    <t>TOTAL Operation Minor</t>
  </si>
  <si>
    <t>Av.Operation Major Per Day</t>
  </si>
  <si>
    <t>Av.Operation Minor Per Day</t>
  </si>
  <si>
    <t>NORMAL 
DELIVERY</t>
  </si>
  <si>
    <t>LSCS</t>
  </si>
  <si>
    <t>Av. Per Day</t>
  </si>
  <si>
    <t>PSYCHIATRY</t>
  </si>
  <si>
    <t>AVERAGE PER DAY</t>
  </si>
  <si>
    <t>AVERAGE    PER DAY</t>
  </si>
  <si>
    <t>AVERAGE   PER DAY</t>
  </si>
  <si>
    <t>OPHTHALMOLOGY</t>
  </si>
  <si>
    <t>DENTISTRY</t>
  </si>
  <si>
    <t>RESPIRATORY</t>
  </si>
  <si>
    <t>OBST</t>
  </si>
  <si>
    <t xml:space="preserve">GYNAEC </t>
  </si>
  <si>
    <t>GYNAEC</t>
  </si>
  <si>
    <t>GYNAEC/OBST</t>
  </si>
  <si>
    <t>General Medicine</t>
  </si>
  <si>
    <t>Emergency Medicine</t>
  </si>
  <si>
    <t>EMERGENCY MEDICINE</t>
  </si>
  <si>
    <t>Cardiac</t>
  </si>
  <si>
    <t>OPD RECORD - 01/01/2024 TO 30/06/2024</t>
  </si>
  <si>
    <t>IPD(ADMISSIONS) RECORD - 01/01/2024 TO 30/06/2024</t>
  </si>
  <si>
    <t>OCCUPANCY RECORD - 01/01/2024 TO 30/06/2024</t>
  </si>
  <si>
    <t>OPERATIVE RECORD - 01/01/2024 TO 30/06/2024</t>
  </si>
  <si>
    <t>DELIVERY RECORD - 01/01/2024 TO 30/06/2024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</si>
</sst>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_);\(0\)"/>
    <numFmt numFmtId="188" formatCode="[$-409]mmmm\-yy;@"/>
    <numFmt numFmtId="189" formatCode="[$-409]h:mm:ss\ AM/PM"/>
    <numFmt numFmtId="190" formatCode="[$-409]mmmm\ dd\,\ yyyy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00000"/>
    <numFmt numFmtId="197" formatCode="0.00000000000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F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187" fontId="23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187" fontId="21" fillId="0" borderId="10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186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7" fontId="22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187" fontId="22" fillId="0" borderId="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85" fontId="22" fillId="0" borderId="0" xfId="0" applyNumberFormat="1" applyFont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E16" sqref="E16"/>
    </sheetView>
  </sheetViews>
  <sheetFormatPr defaultColWidth="9.140625" defaultRowHeight="12.75"/>
  <cols>
    <col min="1" max="1" width="14.57421875" style="10" customWidth="1"/>
    <col min="2" max="3" width="12.7109375" style="10" customWidth="1"/>
    <col min="4" max="4" width="11.8515625" style="10" bestFit="1" customWidth="1"/>
    <col min="5" max="5" width="10.421875" style="10" bestFit="1" customWidth="1"/>
    <col min="6" max="6" width="7.421875" style="10" bestFit="1" customWidth="1"/>
    <col min="7" max="7" width="16.421875" style="10" bestFit="1" customWidth="1"/>
    <col min="8" max="8" width="17.7109375" style="10" bestFit="1" customWidth="1"/>
    <col min="9" max="9" width="7.421875" style="10" bestFit="1" customWidth="1"/>
    <col min="10" max="10" width="22.57421875" style="10" bestFit="1" customWidth="1"/>
    <col min="11" max="11" width="7.421875" style="10" bestFit="1" customWidth="1"/>
    <col min="12" max="12" width="17.421875" style="10" bestFit="1" customWidth="1"/>
    <col min="13" max="13" width="15.421875" style="10" bestFit="1" customWidth="1"/>
    <col min="14" max="14" width="14.140625" style="10" bestFit="1" customWidth="1"/>
    <col min="15" max="15" width="12.140625" style="10" customWidth="1"/>
    <col min="16" max="16" width="12.140625" style="10" bestFit="1" customWidth="1"/>
    <col min="17" max="17" width="11.00390625" style="10" bestFit="1" customWidth="1"/>
    <col min="18" max="18" width="3.28125" style="10" bestFit="1" customWidth="1"/>
    <col min="19" max="16384" width="9.140625" style="10" customWidth="1"/>
  </cols>
  <sheetData>
    <row r="1" spans="1:17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7"/>
    </row>
    <row r="2" spans="1:17" ht="15.75">
      <c r="A2" s="9" t="s">
        <v>48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7"/>
    </row>
    <row r="3" spans="1:16" ht="15.75">
      <c r="A3" s="11" t="s">
        <v>1</v>
      </c>
      <c r="B3" s="11" t="s">
        <v>2</v>
      </c>
      <c r="C3" s="11"/>
      <c r="D3" s="11" t="s">
        <v>3</v>
      </c>
      <c r="E3" s="11" t="s">
        <v>41</v>
      </c>
      <c r="F3" s="11" t="s">
        <v>40</v>
      </c>
      <c r="G3" s="11" t="s">
        <v>4</v>
      </c>
      <c r="H3" s="11" t="s">
        <v>5</v>
      </c>
      <c r="I3" s="11" t="s">
        <v>6</v>
      </c>
      <c r="J3" s="11" t="s">
        <v>37</v>
      </c>
      <c r="K3" s="11" t="s">
        <v>7</v>
      </c>
      <c r="L3" s="11" t="s">
        <v>39</v>
      </c>
      <c r="M3" s="11" t="s">
        <v>33</v>
      </c>
      <c r="N3" s="11" t="s">
        <v>38</v>
      </c>
      <c r="O3" s="11" t="s">
        <v>24</v>
      </c>
      <c r="P3" s="11" t="s">
        <v>25</v>
      </c>
    </row>
    <row r="4" spans="1:16" ht="43.5" customHeight="1">
      <c r="A4" s="11"/>
      <c r="B4" s="19" t="s">
        <v>44</v>
      </c>
      <c r="C4" s="19" t="s">
        <v>45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24.75" customHeight="1">
      <c r="A5" s="2" t="s">
        <v>12</v>
      </c>
      <c r="B5" s="3">
        <v>7823</v>
      </c>
      <c r="C5" s="3">
        <v>3021</v>
      </c>
      <c r="D5" s="3">
        <v>4811</v>
      </c>
      <c r="E5" s="3">
        <v>1765</v>
      </c>
      <c r="F5" s="3">
        <v>2158</v>
      </c>
      <c r="G5" s="3">
        <v>3153</v>
      </c>
      <c r="H5" s="3">
        <v>3529</v>
      </c>
      <c r="I5" s="3">
        <v>2063</v>
      </c>
      <c r="J5" s="3">
        <v>1902</v>
      </c>
      <c r="K5" s="3">
        <v>1831</v>
      </c>
      <c r="L5" s="3">
        <v>1660</v>
      </c>
      <c r="M5" s="3">
        <v>1594</v>
      </c>
      <c r="N5" s="3">
        <v>890</v>
      </c>
      <c r="O5" s="4">
        <f>SUM(B5:N5)</f>
        <v>36200</v>
      </c>
      <c r="P5" s="5">
        <f>O5/26</f>
        <v>1392.3076923076924</v>
      </c>
    </row>
    <row r="6" spans="1:16" ht="24.75" customHeight="1">
      <c r="A6" s="6" t="s">
        <v>9</v>
      </c>
      <c r="B6" s="3">
        <v>7744</v>
      </c>
      <c r="C6" s="3">
        <v>2827</v>
      </c>
      <c r="D6" s="3">
        <v>4806</v>
      </c>
      <c r="E6" s="3">
        <v>1701</v>
      </c>
      <c r="F6" s="3">
        <v>1891</v>
      </c>
      <c r="G6" s="3">
        <v>2887</v>
      </c>
      <c r="H6" s="3">
        <v>3238</v>
      </c>
      <c r="I6" s="3">
        <v>1774</v>
      </c>
      <c r="J6" s="3">
        <v>2898</v>
      </c>
      <c r="K6" s="3">
        <v>1803</v>
      </c>
      <c r="L6" s="3">
        <v>1496</v>
      </c>
      <c r="M6" s="3">
        <v>1489</v>
      </c>
      <c r="N6" s="3">
        <v>2156</v>
      </c>
      <c r="O6" s="4">
        <f>SUM(B6:N6)</f>
        <v>36710</v>
      </c>
      <c r="P6" s="5">
        <f>O6/25</f>
        <v>1468.4</v>
      </c>
    </row>
    <row r="7" spans="1:16" ht="24.75" customHeight="1">
      <c r="A7" s="6" t="s">
        <v>10</v>
      </c>
      <c r="B7" s="3">
        <v>8050</v>
      </c>
      <c r="C7" s="3">
        <v>3118</v>
      </c>
      <c r="D7" s="3">
        <v>4852</v>
      </c>
      <c r="E7" s="3">
        <v>1500</v>
      </c>
      <c r="F7" s="3">
        <v>1640</v>
      </c>
      <c r="G7" s="3">
        <v>2603</v>
      </c>
      <c r="H7" s="3">
        <v>2832</v>
      </c>
      <c r="I7" s="3">
        <v>1541</v>
      </c>
      <c r="J7" s="3">
        <v>2374</v>
      </c>
      <c r="K7" s="3">
        <v>1795</v>
      </c>
      <c r="L7" s="3">
        <v>1455</v>
      </c>
      <c r="M7" s="3">
        <v>1382</v>
      </c>
      <c r="N7" s="3">
        <v>1526</v>
      </c>
      <c r="O7" s="4">
        <f>SUM(B7:N7)</f>
        <v>34668</v>
      </c>
      <c r="P7" s="5">
        <f>O7/25</f>
        <v>1386.72</v>
      </c>
    </row>
    <row r="8" spans="1:16" ht="24.75" customHeight="1">
      <c r="A8" s="6" t="s">
        <v>11</v>
      </c>
      <c r="B8" s="3">
        <f>7451+186</f>
        <v>7637</v>
      </c>
      <c r="C8" s="3">
        <v>2915</v>
      </c>
      <c r="D8" s="3">
        <f>5121+13</f>
        <v>5134</v>
      </c>
      <c r="E8" s="3">
        <f>1617+21</f>
        <v>1638</v>
      </c>
      <c r="F8" s="3">
        <v>1779</v>
      </c>
      <c r="G8" s="3">
        <v>2992</v>
      </c>
      <c r="H8" s="3">
        <f>3213+20</f>
        <v>3233</v>
      </c>
      <c r="I8" s="3">
        <f>1671+12</f>
        <v>1683</v>
      </c>
      <c r="J8" s="3">
        <f>2374+1</f>
        <v>2375</v>
      </c>
      <c r="K8" s="3">
        <f>1896+24</f>
        <v>1920</v>
      </c>
      <c r="L8" s="3">
        <v>1547</v>
      </c>
      <c r="M8" s="3">
        <v>1454</v>
      </c>
      <c r="N8" s="3">
        <v>1040</v>
      </c>
      <c r="O8" s="4">
        <f>SUM(B8:N8)</f>
        <v>35347</v>
      </c>
      <c r="P8" s="5">
        <f>O8/24</f>
        <v>1472.7916666666667</v>
      </c>
    </row>
    <row r="9" spans="1:16" ht="24.75" customHeight="1">
      <c r="A9" s="6" t="s">
        <v>13</v>
      </c>
      <c r="B9" s="3">
        <f>7692+337</f>
        <v>8029</v>
      </c>
      <c r="C9" s="3">
        <v>2839</v>
      </c>
      <c r="D9" s="3">
        <v>5609</v>
      </c>
      <c r="E9" s="3">
        <v>1800</v>
      </c>
      <c r="F9" s="3">
        <v>1805</v>
      </c>
      <c r="G9" s="3">
        <v>3194</v>
      </c>
      <c r="H9" s="3">
        <v>3517</v>
      </c>
      <c r="I9" s="3">
        <v>1970</v>
      </c>
      <c r="J9" s="3">
        <v>2550</v>
      </c>
      <c r="K9" s="3">
        <v>2042</v>
      </c>
      <c r="L9" s="3">
        <v>1833</v>
      </c>
      <c r="M9" s="3">
        <v>1729</v>
      </c>
      <c r="N9" s="3">
        <v>669</v>
      </c>
      <c r="O9" s="4">
        <f>SUM(B9:N9)</f>
        <v>37586</v>
      </c>
      <c r="P9" s="5">
        <f>O9/27</f>
        <v>1392.0740740740741</v>
      </c>
    </row>
    <row r="10" spans="1:16" ht="24.75" customHeight="1">
      <c r="A10" s="6" t="s">
        <v>14</v>
      </c>
      <c r="B10" s="3">
        <f>7153+424</f>
        <v>7577</v>
      </c>
      <c r="C10" s="3">
        <v>2700</v>
      </c>
      <c r="D10" s="3">
        <v>5336</v>
      </c>
      <c r="E10" s="3">
        <v>1775</v>
      </c>
      <c r="F10" s="3">
        <v>1872</v>
      </c>
      <c r="G10" s="3">
        <v>2925</v>
      </c>
      <c r="H10" s="3">
        <v>3245</v>
      </c>
      <c r="I10" s="3">
        <v>1944</v>
      </c>
      <c r="J10" s="3">
        <v>2384</v>
      </c>
      <c r="K10" s="3">
        <v>1888</v>
      </c>
      <c r="L10" s="3">
        <v>1671</v>
      </c>
      <c r="M10" s="3">
        <v>1555</v>
      </c>
      <c r="N10" s="3">
        <v>576</v>
      </c>
      <c r="O10" s="4">
        <f>SUM(B10:N10)</f>
        <v>35448</v>
      </c>
      <c r="P10" s="5">
        <f>O10/25</f>
        <v>1417.92</v>
      </c>
    </row>
    <row r="11" spans="1:16" ht="24.75" customHeight="1">
      <c r="A11" s="1" t="s">
        <v>8</v>
      </c>
      <c r="B11" s="8">
        <f>SUM(B5:B10)</f>
        <v>46860</v>
      </c>
      <c r="C11" s="8">
        <f>SUM(C5:C10)</f>
        <v>17420</v>
      </c>
      <c r="D11" s="8">
        <f>SUM(D5:D10)</f>
        <v>30548</v>
      </c>
      <c r="E11" s="8">
        <f>SUM(E5:E10)</f>
        <v>10179</v>
      </c>
      <c r="F11" s="8">
        <f>SUM(F5:F10)</f>
        <v>11145</v>
      </c>
      <c r="G11" s="8">
        <f>SUM(G5:G10)</f>
        <v>17754</v>
      </c>
      <c r="H11" s="8">
        <f>SUM(H5:H10)</f>
        <v>19594</v>
      </c>
      <c r="I11" s="8">
        <f>SUM(I5:I10)</f>
        <v>10975</v>
      </c>
      <c r="J11" s="8">
        <f>SUM(J5:J10)</f>
        <v>14483</v>
      </c>
      <c r="K11" s="8">
        <f>SUM(K5:K10)</f>
        <v>11279</v>
      </c>
      <c r="L11" s="8">
        <f>SUM(L5:L10)</f>
        <v>9662</v>
      </c>
      <c r="M11" s="8">
        <f>SUM(M5:M10)</f>
        <v>9203</v>
      </c>
      <c r="N11" s="8">
        <f>SUM(N5:N10)</f>
        <v>6857</v>
      </c>
      <c r="O11" s="8">
        <f>SUM(O5:O10)</f>
        <v>215959</v>
      </c>
      <c r="P11" s="24">
        <f>O11/152</f>
        <v>1420.782894736842</v>
      </c>
    </row>
    <row r="12" spans="1:16" ht="41.25" customHeight="1">
      <c r="A12" s="20" t="s">
        <v>34</v>
      </c>
      <c r="B12" s="5">
        <f>B11/152</f>
        <v>308.2894736842105</v>
      </c>
      <c r="C12" s="5">
        <f>C11/182</f>
        <v>95.71428571428571</v>
      </c>
      <c r="D12" s="5">
        <f aca="true" t="shared" si="0" ref="D12:O12">D11/152</f>
        <v>200.97368421052633</v>
      </c>
      <c r="E12" s="5">
        <f t="shared" si="0"/>
        <v>66.96710526315789</v>
      </c>
      <c r="F12" s="5">
        <f t="shared" si="0"/>
        <v>73.32236842105263</v>
      </c>
      <c r="G12" s="5">
        <f t="shared" si="0"/>
        <v>116.80263157894737</v>
      </c>
      <c r="H12" s="5">
        <f t="shared" si="0"/>
        <v>128.9078947368421</v>
      </c>
      <c r="I12" s="5">
        <f t="shared" si="0"/>
        <v>72.20394736842105</v>
      </c>
      <c r="J12" s="5">
        <f t="shared" si="0"/>
        <v>95.28289473684211</v>
      </c>
      <c r="K12" s="5">
        <f t="shared" si="0"/>
        <v>74.20394736842105</v>
      </c>
      <c r="L12" s="5">
        <f t="shared" si="0"/>
        <v>63.56578947368421</v>
      </c>
      <c r="M12" s="5">
        <f t="shared" si="0"/>
        <v>60.546052631578945</v>
      </c>
      <c r="N12" s="5">
        <f t="shared" si="0"/>
        <v>45.11184210526316</v>
      </c>
      <c r="O12" s="5">
        <f t="shared" si="0"/>
        <v>1420.782894736842</v>
      </c>
      <c r="P12" s="24"/>
    </row>
    <row r="14" spans="2:4" ht="15.75">
      <c r="B14" s="21"/>
      <c r="C14" s="21"/>
      <c r="D14" s="22"/>
    </row>
    <row r="15" spans="3:16" ht="15.75">
      <c r="C15" s="21"/>
      <c r="O15" s="16"/>
      <c r="P15" s="16"/>
    </row>
    <row r="16" spans="3:16" ht="15.75">
      <c r="C16" s="21"/>
      <c r="H16" s="21"/>
      <c r="O16" s="16"/>
      <c r="P16" s="16"/>
    </row>
    <row r="17" spans="2:16" ht="15.75">
      <c r="B17" s="21"/>
      <c r="C17" s="21"/>
      <c r="E17" s="21"/>
      <c r="O17" s="23"/>
      <c r="P17" s="16"/>
    </row>
    <row r="18" spans="15:16" ht="15.75">
      <c r="O18" s="16"/>
      <c r="P18" s="16"/>
    </row>
    <row r="19" spans="15:16" ht="15.75">
      <c r="O19" s="16"/>
      <c r="P19" s="16"/>
    </row>
    <row r="20" spans="15:16" ht="15.75">
      <c r="O20" s="16"/>
      <c r="P20" s="16"/>
    </row>
    <row r="21" spans="15:16" ht="15.75">
      <c r="O21" s="16"/>
      <c r="P21" s="16"/>
    </row>
    <row r="22" spans="15:16" ht="15.75">
      <c r="O22" s="16"/>
      <c r="P22" s="16"/>
    </row>
    <row r="23" spans="15:16" ht="15.75">
      <c r="O23" s="16"/>
      <c r="P23" s="16"/>
    </row>
  </sheetData>
  <sheetProtection/>
  <mergeCells count="18">
    <mergeCell ref="P11:P12"/>
    <mergeCell ref="A1:P1"/>
    <mergeCell ref="A2:P2"/>
    <mergeCell ref="B3:C3"/>
    <mergeCell ref="D3:D4"/>
    <mergeCell ref="E3:E4"/>
    <mergeCell ref="F3:F4"/>
    <mergeCell ref="G3:G4"/>
    <mergeCell ref="H3:H4"/>
    <mergeCell ref="O3:O4"/>
    <mergeCell ref="P3:P4"/>
    <mergeCell ref="N3:N4"/>
    <mergeCell ref="A3:A4"/>
    <mergeCell ref="I3:I4"/>
    <mergeCell ref="J3:J4"/>
    <mergeCell ref="K3:K4"/>
    <mergeCell ref="L3:L4"/>
    <mergeCell ref="M3:M4"/>
  </mergeCells>
  <printOptions horizontalCentered="1"/>
  <pageMargins left="0.1968503937007874" right="0.15748031496062992" top="4.4" bottom="0.1968503937007874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D7" sqref="D7"/>
    </sheetView>
  </sheetViews>
  <sheetFormatPr defaultColWidth="9.140625" defaultRowHeight="12.75"/>
  <cols>
    <col min="1" max="1" width="13.421875" style="10" bestFit="1" customWidth="1"/>
    <col min="2" max="2" width="10.00390625" style="10" bestFit="1" customWidth="1"/>
    <col min="3" max="3" width="12.28125" style="10" customWidth="1"/>
    <col min="4" max="4" width="11.8515625" style="10" bestFit="1" customWidth="1"/>
    <col min="5" max="5" width="10.421875" style="10" bestFit="1" customWidth="1"/>
    <col min="6" max="6" width="7.00390625" style="10" bestFit="1" customWidth="1"/>
    <col min="7" max="7" width="16.421875" style="10" bestFit="1" customWidth="1"/>
    <col min="8" max="8" width="17.7109375" style="10" bestFit="1" customWidth="1"/>
    <col min="9" max="9" width="5.57421875" style="10" bestFit="1" customWidth="1"/>
    <col min="10" max="10" width="22.57421875" style="10" bestFit="1" customWidth="1"/>
    <col min="11" max="11" width="6.57421875" style="10" bestFit="1" customWidth="1"/>
    <col min="12" max="12" width="17.421875" style="10" bestFit="1" customWidth="1"/>
    <col min="13" max="13" width="15.421875" style="10" bestFit="1" customWidth="1"/>
    <col min="14" max="14" width="14.00390625" style="10" customWidth="1"/>
    <col min="15" max="15" width="10.421875" style="10" customWidth="1"/>
    <col min="16" max="16" width="7.7109375" style="10" customWidth="1"/>
    <col min="17" max="17" width="7.421875" style="10" customWidth="1"/>
    <col min="18" max="16384" width="9.140625" style="10" customWidth="1"/>
  </cols>
  <sheetData>
    <row r="1" spans="1:18" ht="18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7"/>
      <c r="Q1" s="17"/>
      <c r="R1" s="17"/>
    </row>
    <row r="2" spans="1:18" ht="18.75" customHeight="1">
      <c r="A2" s="9" t="s">
        <v>49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7"/>
      <c r="Q2" s="17"/>
      <c r="R2" s="17"/>
    </row>
    <row r="3" spans="1:17" ht="34.5" customHeight="1">
      <c r="A3" s="9" t="s">
        <v>1</v>
      </c>
      <c r="B3" s="11" t="s">
        <v>2</v>
      </c>
      <c r="C3" s="11"/>
      <c r="D3" s="11" t="s">
        <v>3</v>
      </c>
      <c r="E3" s="11" t="s">
        <v>42</v>
      </c>
      <c r="F3" s="11" t="s">
        <v>40</v>
      </c>
      <c r="G3" s="11" t="s">
        <v>4</v>
      </c>
      <c r="H3" s="11" t="s">
        <v>5</v>
      </c>
      <c r="I3" s="11" t="s">
        <v>6</v>
      </c>
      <c r="J3" s="11" t="s">
        <v>37</v>
      </c>
      <c r="K3" s="11" t="s">
        <v>7</v>
      </c>
      <c r="L3" s="11" t="s">
        <v>39</v>
      </c>
      <c r="M3" s="11" t="s">
        <v>33</v>
      </c>
      <c r="N3" s="11" t="s">
        <v>24</v>
      </c>
      <c r="O3" s="11" t="s">
        <v>25</v>
      </c>
      <c r="P3" s="16"/>
      <c r="Q3" s="16"/>
    </row>
    <row r="4" spans="1:17" ht="34.5" customHeight="1">
      <c r="A4" s="9"/>
      <c r="B4" s="19" t="s">
        <v>44</v>
      </c>
      <c r="C4" s="19" t="s">
        <v>45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6"/>
      <c r="Q4" s="16"/>
    </row>
    <row r="5" spans="1:15" ht="27" customHeight="1">
      <c r="A5" s="6" t="s">
        <v>12</v>
      </c>
      <c r="B5" s="7">
        <v>1896</v>
      </c>
      <c r="C5" s="7">
        <v>793</v>
      </c>
      <c r="D5" s="7">
        <v>774</v>
      </c>
      <c r="E5" s="7">
        <v>195</v>
      </c>
      <c r="F5" s="7">
        <v>419</v>
      </c>
      <c r="G5" s="7">
        <v>484</v>
      </c>
      <c r="H5" s="7">
        <v>412</v>
      </c>
      <c r="I5" s="7">
        <v>266</v>
      </c>
      <c r="J5" s="7">
        <v>230</v>
      </c>
      <c r="K5" s="7">
        <v>66</v>
      </c>
      <c r="L5" s="7">
        <v>84</v>
      </c>
      <c r="M5" s="25">
        <v>45</v>
      </c>
      <c r="N5" s="4">
        <f>SUM(B5:M5)</f>
        <v>5664</v>
      </c>
      <c r="O5" s="5">
        <f>N5/31</f>
        <v>182.70967741935485</v>
      </c>
    </row>
    <row r="6" spans="1:15" ht="27" customHeight="1">
      <c r="A6" s="2" t="s">
        <v>9</v>
      </c>
      <c r="B6" s="7">
        <v>1860</v>
      </c>
      <c r="C6" s="7">
        <v>768</v>
      </c>
      <c r="D6" s="7">
        <v>686</v>
      </c>
      <c r="E6" s="7">
        <v>213</v>
      </c>
      <c r="F6" s="7">
        <v>254</v>
      </c>
      <c r="G6" s="7">
        <v>420</v>
      </c>
      <c r="H6" s="7">
        <v>326</v>
      </c>
      <c r="I6" s="7">
        <v>200</v>
      </c>
      <c r="J6" s="7">
        <v>221</v>
      </c>
      <c r="K6" s="7">
        <v>35</v>
      </c>
      <c r="L6" s="7">
        <v>87</v>
      </c>
      <c r="M6" s="25">
        <v>38</v>
      </c>
      <c r="N6" s="4">
        <f>SUM(B6:M6)</f>
        <v>5108</v>
      </c>
      <c r="O6" s="5">
        <f>N6/29</f>
        <v>176.13793103448276</v>
      </c>
    </row>
    <row r="7" spans="1:15" ht="27" customHeight="1">
      <c r="A7" s="2" t="s">
        <v>10</v>
      </c>
      <c r="B7" s="7">
        <v>1981</v>
      </c>
      <c r="C7" s="7">
        <v>797</v>
      </c>
      <c r="D7" s="7">
        <v>743</v>
      </c>
      <c r="E7" s="7">
        <v>246</v>
      </c>
      <c r="F7" s="7">
        <v>218</v>
      </c>
      <c r="G7" s="7">
        <v>346</v>
      </c>
      <c r="H7" s="7">
        <v>306</v>
      </c>
      <c r="I7" s="7">
        <v>184</v>
      </c>
      <c r="J7" s="7">
        <v>219</v>
      </c>
      <c r="K7" s="7">
        <v>29</v>
      </c>
      <c r="L7" s="7">
        <v>51</v>
      </c>
      <c r="M7" s="25">
        <v>15</v>
      </c>
      <c r="N7" s="4">
        <f>SUM(B7:M7)</f>
        <v>5135</v>
      </c>
      <c r="O7" s="5">
        <f>N7/31</f>
        <v>165.6451612903226</v>
      </c>
    </row>
    <row r="8" spans="1:15" ht="27" customHeight="1">
      <c r="A8" s="2" t="s">
        <v>11</v>
      </c>
      <c r="B8" s="7">
        <v>1932</v>
      </c>
      <c r="C8" s="7">
        <v>790</v>
      </c>
      <c r="D8" s="7">
        <v>703</v>
      </c>
      <c r="E8" s="7">
        <v>247</v>
      </c>
      <c r="F8" s="7">
        <v>212</v>
      </c>
      <c r="G8" s="7">
        <v>375</v>
      </c>
      <c r="H8" s="7">
        <v>336</v>
      </c>
      <c r="I8" s="7">
        <v>224</v>
      </c>
      <c r="J8" s="7">
        <v>218</v>
      </c>
      <c r="K8" s="7">
        <v>72</v>
      </c>
      <c r="L8" s="7">
        <v>99</v>
      </c>
      <c r="M8" s="25">
        <v>67</v>
      </c>
      <c r="N8" s="4">
        <f>SUM(B8:M8)</f>
        <v>5275</v>
      </c>
      <c r="O8" s="5">
        <f>N8/30</f>
        <v>175.83333333333334</v>
      </c>
    </row>
    <row r="9" spans="1:15" ht="27" customHeight="1">
      <c r="A9" s="2" t="s">
        <v>13</v>
      </c>
      <c r="B9" s="7">
        <v>1964</v>
      </c>
      <c r="C9" s="7">
        <v>816</v>
      </c>
      <c r="D9" s="7">
        <v>818</v>
      </c>
      <c r="E9" s="7">
        <v>318</v>
      </c>
      <c r="F9" s="7">
        <v>193</v>
      </c>
      <c r="G9" s="7">
        <v>391</v>
      </c>
      <c r="H9" s="7">
        <v>398</v>
      </c>
      <c r="I9" s="7">
        <v>283</v>
      </c>
      <c r="J9" s="7">
        <v>234</v>
      </c>
      <c r="K9" s="7">
        <v>69</v>
      </c>
      <c r="L9" s="7">
        <v>100</v>
      </c>
      <c r="M9" s="25">
        <v>65</v>
      </c>
      <c r="N9" s="4">
        <f>SUM(B9:M9)</f>
        <v>5649</v>
      </c>
      <c r="O9" s="5">
        <f>N9/31</f>
        <v>182.2258064516129</v>
      </c>
    </row>
    <row r="10" spans="1:15" ht="27" customHeight="1">
      <c r="A10" s="2" t="s">
        <v>14</v>
      </c>
      <c r="B10" s="7">
        <v>1890</v>
      </c>
      <c r="C10" s="7">
        <v>806</v>
      </c>
      <c r="D10" s="7">
        <v>724</v>
      </c>
      <c r="E10" s="7">
        <v>304</v>
      </c>
      <c r="F10" s="7">
        <v>215</v>
      </c>
      <c r="G10" s="7">
        <v>349</v>
      </c>
      <c r="H10" s="7">
        <v>370</v>
      </c>
      <c r="I10" s="7">
        <v>222</v>
      </c>
      <c r="J10" s="7">
        <v>210</v>
      </c>
      <c r="K10" s="7">
        <v>65</v>
      </c>
      <c r="L10" s="7">
        <v>101</v>
      </c>
      <c r="M10" s="25">
        <v>60</v>
      </c>
      <c r="N10" s="4">
        <f>SUM(B10:M10)</f>
        <v>5316</v>
      </c>
      <c r="O10" s="5">
        <f>N10/30</f>
        <v>177.2</v>
      </c>
    </row>
    <row r="11" spans="1:15" ht="27" customHeight="1">
      <c r="A11" s="4" t="s">
        <v>8</v>
      </c>
      <c r="B11" s="4">
        <f>SUM(B5:B10)</f>
        <v>11523</v>
      </c>
      <c r="C11" s="4">
        <f>SUM(C5:C10)</f>
        <v>4770</v>
      </c>
      <c r="D11" s="4">
        <f>SUM(D5:D10)</f>
        <v>4448</v>
      </c>
      <c r="E11" s="4">
        <f>SUM(E5:E10)</f>
        <v>1523</v>
      </c>
      <c r="F11" s="4">
        <f>SUM(F5:F10)</f>
        <v>1511</v>
      </c>
      <c r="G11" s="4">
        <f>SUM(G5:G10)</f>
        <v>2365</v>
      </c>
      <c r="H11" s="4">
        <f>SUM(H5:H10)</f>
        <v>2148</v>
      </c>
      <c r="I11" s="4">
        <f>SUM(I5:I10)</f>
        <v>1379</v>
      </c>
      <c r="J11" s="4">
        <f>SUM(J5:J10)</f>
        <v>1332</v>
      </c>
      <c r="K11" s="4">
        <f>SUM(K5:K10)</f>
        <v>336</v>
      </c>
      <c r="L11" s="4">
        <f>SUM(L5:L10)</f>
        <v>522</v>
      </c>
      <c r="M11" s="4">
        <f>SUM(M5:M10)</f>
        <v>290</v>
      </c>
      <c r="N11" s="4">
        <f>SUM(N5:N10)</f>
        <v>32147</v>
      </c>
      <c r="O11" s="29">
        <f>N11/182</f>
        <v>176.63186813186815</v>
      </c>
    </row>
    <row r="12" spans="1:15" ht="38.25" customHeight="1">
      <c r="A12" s="1" t="s">
        <v>35</v>
      </c>
      <c r="B12" s="5">
        <f>B11/182</f>
        <v>63.31318681318681</v>
      </c>
      <c r="C12" s="5">
        <f aca="true" t="shared" si="0" ref="C12:N12">C11/182</f>
        <v>26.208791208791208</v>
      </c>
      <c r="D12" s="5">
        <f t="shared" si="0"/>
        <v>24.439560439560438</v>
      </c>
      <c r="E12" s="5">
        <f t="shared" si="0"/>
        <v>8.368131868131869</v>
      </c>
      <c r="F12" s="5">
        <f t="shared" si="0"/>
        <v>8.302197802197803</v>
      </c>
      <c r="G12" s="5">
        <f t="shared" si="0"/>
        <v>12.994505494505495</v>
      </c>
      <c r="H12" s="5">
        <f t="shared" si="0"/>
        <v>11.802197802197803</v>
      </c>
      <c r="I12" s="5">
        <f t="shared" si="0"/>
        <v>7.576923076923077</v>
      </c>
      <c r="J12" s="5">
        <f t="shared" si="0"/>
        <v>7.318681318681318</v>
      </c>
      <c r="K12" s="5">
        <f t="shared" si="0"/>
        <v>1.8461538461538463</v>
      </c>
      <c r="L12" s="5">
        <f t="shared" si="0"/>
        <v>2.868131868131868</v>
      </c>
      <c r="M12" s="5">
        <f t="shared" si="0"/>
        <v>1.5934065934065933</v>
      </c>
      <c r="N12" s="5">
        <f t="shared" si="0"/>
        <v>176.63186813186815</v>
      </c>
      <c r="O12" s="29"/>
    </row>
  </sheetData>
  <sheetProtection/>
  <mergeCells count="17">
    <mergeCell ref="O11:O12"/>
    <mergeCell ref="A1:O1"/>
    <mergeCell ref="A2:O2"/>
    <mergeCell ref="A3:A4"/>
    <mergeCell ref="B3:C3"/>
    <mergeCell ref="D3:D4"/>
    <mergeCell ref="E3:E4"/>
    <mergeCell ref="F3:F4"/>
    <mergeCell ref="G3:G4"/>
    <mergeCell ref="H3:H4"/>
    <mergeCell ref="O3:O4"/>
    <mergeCell ref="I3:I4"/>
    <mergeCell ref="J3:J4"/>
    <mergeCell ref="K3:K4"/>
    <mergeCell ref="L3:L4"/>
    <mergeCell ref="M3:M4"/>
    <mergeCell ref="N3:N4"/>
  </mergeCells>
  <printOptions horizontalCentered="1"/>
  <pageMargins left="0.31496062992125984" right="0" top="0.25" bottom="0.4330708661417323" header="0.196850393700787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N11"/>
    </sheetView>
  </sheetViews>
  <sheetFormatPr defaultColWidth="9.140625" defaultRowHeight="12.75"/>
  <cols>
    <col min="1" max="1" width="18.421875" style="10" bestFit="1" customWidth="1"/>
    <col min="2" max="2" width="12.8515625" style="10" bestFit="1" customWidth="1"/>
    <col min="3" max="3" width="15.8515625" style="10" bestFit="1" customWidth="1"/>
    <col min="4" max="4" width="11.8515625" style="10" bestFit="1" customWidth="1"/>
    <col min="5" max="5" width="17.28125" style="10" bestFit="1" customWidth="1"/>
    <col min="6" max="6" width="16.421875" style="10" bestFit="1" customWidth="1"/>
    <col min="7" max="7" width="17.7109375" style="10" bestFit="1" customWidth="1"/>
    <col min="8" max="8" width="6.140625" style="10" bestFit="1" customWidth="1"/>
    <col min="9" max="9" width="23.57421875" style="10" customWidth="1"/>
    <col min="10" max="10" width="6.57421875" style="10" bestFit="1" customWidth="1"/>
    <col min="11" max="11" width="17.421875" style="10" bestFit="1" customWidth="1"/>
    <col min="12" max="12" width="15.421875" style="10" bestFit="1" customWidth="1"/>
    <col min="13" max="13" width="14.57421875" style="10" customWidth="1"/>
    <col min="14" max="14" width="12.140625" style="10" bestFit="1" customWidth="1"/>
    <col min="15" max="16384" width="20.421875" style="10" customWidth="1"/>
  </cols>
  <sheetData>
    <row r="1" spans="1:18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7"/>
      <c r="P1" s="17"/>
      <c r="Q1" s="17"/>
      <c r="R1" s="17"/>
    </row>
    <row r="2" spans="1:18" ht="15.75">
      <c r="A2" s="9" t="s">
        <v>50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7"/>
      <c r="P2" s="17"/>
      <c r="Q2" s="17"/>
      <c r="R2" s="17"/>
    </row>
    <row r="3" spans="1:18" ht="31.5">
      <c r="A3" s="18" t="s">
        <v>1</v>
      </c>
      <c r="B3" s="19" t="s">
        <v>2</v>
      </c>
      <c r="C3" s="19" t="s">
        <v>46</v>
      </c>
      <c r="D3" s="19" t="s">
        <v>3</v>
      </c>
      <c r="E3" s="19" t="s">
        <v>43</v>
      </c>
      <c r="F3" s="19" t="s">
        <v>4</v>
      </c>
      <c r="G3" s="19" t="s">
        <v>5</v>
      </c>
      <c r="H3" s="19" t="s">
        <v>6</v>
      </c>
      <c r="I3" s="19" t="s">
        <v>37</v>
      </c>
      <c r="J3" s="19" t="s">
        <v>7</v>
      </c>
      <c r="K3" s="19" t="s">
        <v>39</v>
      </c>
      <c r="L3" s="19" t="s">
        <v>33</v>
      </c>
      <c r="M3" s="19" t="s">
        <v>24</v>
      </c>
      <c r="N3" s="19" t="s">
        <v>25</v>
      </c>
      <c r="O3" s="16"/>
      <c r="P3" s="15"/>
      <c r="Q3" s="16"/>
      <c r="R3" s="13"/>
    </row>
    <row r="4" spans="1:18" ht="33" customHeight="1">
      <c r="A4" s="2" t="s">
        <v>12</v>
      </c>
      <c r="B4" s="7">
        <v>4118</v>
      </c>
      <c r="C4" s="7">
        <v>793</v>
      </c>
      <c r="D4" s="7">
        <v>3791</v>
      </c>
      <c r="E4" s="7">
        <v>2247</v>
      </c>
      <c r="F4" s="7">
        <v>2468</v>
      </c>
      <c r="G4" s="7">
        <v>2161</v>
      </c>
      <c r="H4" s="7">
        <v>699</v>
      </c>
      <c r="I4" s="7">
        <v>720</v>
      </c>
      <c r="J4" s="25">
        <v>745</v>
      </c>
      <c r="K4" s="25">
        <v>785</v>
      </c>
      <c r="L4" s="25">
        <v>735</v>
      </c>
      <c r="M4" s="4">
        <f aca="true" t="shared" si="0" ref="M4:M9">SUM(B4:L4)</f>
        <v>19262</v>
      </c>
      <c r="N4" s="5">
        <f>M4/31</f>
        <v>621.3548387096774</v>
      </c>
      <c r="P4" s="22"/>
      <c r="R4" s="17"/>
    </row>
    <row r="5" spans="1:18" ht="33" customHeight="1">
      <c r="A5" s="2" t="s">
        <v>9</v>
      </c>
      <c r="B5" s="7">
        <v>4137</v>
      </c>
      <c r="C5" s="7">
        <v>768</v>
      </c>
      <c r="D5" s="7">
        <v>3467</v>
      </c>
      <c r="E5" s="7">
        <v>1858</v>
      </c>
      <c r="F5" s="7">
        <v>2103</v>
      </c>
      <c r="G5" s="7">
        <v>1653</v>
      </c>
      <c r="H5" s="7">
        <v>556</v>
      </c>
      <c r="I5" s="7">
        <v>671</v>
      </c>
      <c r="J5" s="25">
        <v>416</v>
      </c>
      <c r="K5" s="25">
        <v>690</v>
      </c>
      <c r="L5" s="25">
        <v>556</v>
      </c>
      <c r="M5" s="4">
        <f t="shared" si="0"/>
        <v>16875</v>
      </c>
      <c r="N5" s="5">
        <f>M5/29</f>
        <v>581.8965517241379</v>
      </c>
      <c r="P5" s="22"/>
      <c r="R5" s="17"/>
    </row>
    <row r="6" spans="1:18" ht="33" customHeight="1">
      <c r="A6" s="2" t="s">
        <v>10</v>
      </c>
      <c r="B6" s="7">
        <v>4324</v>
      </c>
      <c r="C6" s="7">
        <v>797</v>
      </c>
      <c r="D6" s="7">
        <v>3659</v>
      </c>
      <c r="E6" s="7">
        <v>1832</v>
      </c>
      <c r="F6" s="7">
        <v>1978</v>
      </c>
      <c r="G6" s="7">
        <v>1696</v>
      </c>
      <c r="H6" s="7">
        <v>576</v>
      </c>
      <c r="I6" s="7">
        <v>723</v>
      </c>
      <c r="J6" s="25">
        <v>299</v>
      </c>
      <c r="K6" s="25">
        <v>514</v>
      </c>
      <c r="L6" s="25">
        <v>414</v>
      </c>
      <c r="M6" s="4">
        <f t="shared" si="0"/>
        <v>16812</v>
      </c>
      <c r="N6" s="5">
        <f>M6/31</f>
        <v>542.3225806451613</v>
      </c>
      <c r="P6" s="22"/>
      <c r="R6" s="17"/>
    </row>
    <row r="7" spans="1:18" ht="33" customHeight="1">
      <c r="A7" s="2" t="s">
        <v>11</v>
      </c>
      <c r="B7" s="7">
        <v>4198</v>
      </c>
      <c r="C7" s="7">
        <v>790</v>
      </c>
      <c r="D7" s="7">
        <v>3631</v>
      </c>
      <c r="E7" s="7">
        <v>2064</v>
      </c>
      <c r="F7" s="7">
        <v>2071</v>
      </c>
      <c r="G7" s="7">
        <v>2095</v>
      </c>
      <c r="H7" s="7">
        <v>712</v>
      </c>
      <c r="I7" s="7">
        <v>727</v>
      </c>
      <c r="J7" s="25">
        <v>680</v>
      </c>
      <c r="K7" s="25">
        <v>714</v>
      </c>
      <c r="L7" s="25">
        <v>695</v>
      </c>
      <c r="M7" s="4">
        <f t="shared" si="0"/>
        <v>18377</v>
      </c>
      <c r="N7" s="5">
        <f>M7/30</f>
        <v>612.5666666666667</v>
      </c>
      <c r="P7" s="22"/>
      <c r="R7" s="17"/>
    </row>
    <row r="8" spans="1:18" ht="33" customHeight="1">
      <c r="A8" s="2" t="s">
        <v>13</v>
      </c>
      <c r="B8" s="7">
        <v>4384</v>
      </c>
      <c r="C8" s="7">
        <v>816</v>
      </c>
      <c r="D8" s="7">
        <v>3557</v>
      </c>
      <c r="E8" s="7">
        <v>2206</v>
      </c>
      <c r="F8" s="7">
        <v>2213</v>
      </c>
      <c r="G8" s="7">
        <v>2196</v>
      </c>
      <c r="H8" s="7">
        <v>702</v>
      </c>
      <c r="I8" s="7">
        <v>741</v>
      </c>
      <c r="J8" s="25">
        <v>721</v>
      </c>
      <c r="K8" s="25">
        <v>748</v>
      </c>
      <c r="L8" s="25">
        <v>744</v>
      </c>
      <c r="M8" s="4">
        <f t="shared" si="0"/>
        <v>19028</v>
      </c>
      <c r="N8" s="5">
        <f>M8/31</f>
        <v>613.8064516129032</v>
      </c>
      <c r="P8" s="22"/>
      <c r="R8" s="17"/>
    </row>
    <row r="9" spans="1:18" ht="33" customHeight="1">
      <c r="A9" s="2" t="s">
        <v>14</v>
      </c>
      <c r="B9" s="7">
        <v>4470</v>
      </c>
      <c r="C9" s="7">
        <v>806</v>
      </c>
      <c r="D9" s="7">
        <v>3569</v>
      </c>
      <c r="E9" s="7">
        <v>2083</v>
      </c>
      <c r="F9" s="7">
        <v>2028</v>
      </c>
      <c r="G9" s="7">
        <v>2111</v>
      </c>
      <c r="H9" s="7">
        <v>683</v>
      </c>
      <c r="I9" s="7">
        <v>682</v>
      </c>
      <c r="J9" s="25">
        <v>681</v>
      </c>
      <c r="K9" s="25">
        <v>736</v>
      </c>
      <c r="L9" s="25">
        <v>706</v>
      </c>
      <c r="M9" s="4">
        <f t="shared" si="0"/>
        <v>18555</v>
      </c>
      <c r="N9" s="5">
        <f>M9/30</f>
        <v>618.5</v>
      </c>
      <c r="P9" s="22"/>
      <c r="R9" s="17"/>
    </row>
    <row r="10" spans="1:18" ht="33" customHeight="1">
      <c r="A10" s="4" t="s">
        <v>8</v>
      </c>
      <c r="B10" s="4">
        <f>SUM(B4:B9)</f>
        <v>25631</v>
      </c>
      <c r="C10" s="4">
        <f>SUM(C4:C9)</f>
        <v>4770</v>
      </c>
      <c r="D10" s="4">
        <f>SUM(D4:D9)</f>
        <v>21674</v>
      </c>
      <c r="E10" s="4">
        <f>SUM(E4:E9)</f>
        <v>12290</v>
      </c>
      <c r="F10" s="4">
        <f>SUM(F4:F9)</f>
        <v>12861</v>
      </c>
      <c r="G10" s="4">
        <f>SUM(G4:G9)</f>
        <v>11912</v>
      </c>
      <c r="H10" s="4">
        <f>SUM(H4:H9)</f>
        <v>3928</v>
      </c>
      <c r="I10" s="4">
        <f>SUM(I4:I9)</f>
        <v>4264</v>
      </c>
      <c r="J10" s="4">
        <f>SUM(J4:J9)</f>
        <v>3542</v>
      </c>
      <c r="K10" s="4">
        <f>SUM(K4:K9)</f>
        <v>4187</v>
      </c>
      <c r="L10" s="4">
        <f>SUM(L4:L9)</f>
        <v>3850</v>
      </c>
      <c r="M10" s="4">
        <f>SUM(M4:M9)</f>
        <v>108909</v>
      </c>
      <c r="N10" s="29">
        <f>M10/182</f>
        <v>598.4010989010989</v>
      </c>
      <c r="R10" s="17"/>
    </row>
    <row r="11" spans="1:18" ht="33" customHeight="1">
      <c r="A11" s="1" t="s">
        <v>36</v>
      </c>
      <c r="B11" s="5">
        <f>B10/182</f>
        <v>140.82967032967034</v>
      </c>
      <c r="C11" s="5">
        <f aca="true" t="shared" si="1" ref="C11:M11">C10/182</f>
        <v>26.208791208791208</v>
      </c>
      <c r="D11" s="5">
        <f t="shared" si="1"/>
        <v>119.08791208791209</v>
      </c>
      <c r="E11" s="5">
        <f t="shared" si="1"/>
        <v>67.52747252747253</v>
      </c>
      <c r="F11" s="5">
        <f t="shared" si="1"/>
        <v>70.66483516483517</v>
      </c>
      <c r="G11" s="5">
        <f t="shared" si="1"/>
        <v>65.45054945054945</v>
      </c>
      <c r="H11" s="5">
        <f t="shared" si="1"/>
        <v>21.582417582417584</v>
      </c>
      <c r="I11" s="5">
        <f t="shared" si="1"/>
        <v>23.428571428571427</v>
      </c>
      <c r="J11" s="5">
        <f t="shared" si="1"/>
        <v>19.46153846153846</v>
      </c>
      <c r="K11" s="5">
        <f t="shared" si="1"/>
        <v>23.005494505494507</v>
      </c>
      <c r="L11" s="5">
        <f t="shared" si="1"/>
        <v>21.153846153846153</v>
      </c>
      <c r="M11" s="5">
        <f t="shared" si="1"/>
        <v>598.4010989010989</v>
      </c>
      <c r="N11" s="29"/>
      <c r="P11" s="22"/>
      <c r="R11" s="16"/>
    </row>
    <row r="12" ht="15.75">
      <c r="R12" s="16"/>
    </row>
    <row r="13" spans="1:18" ht="15.75">
      <c r="A13" s="26"/>
      <c r="B13" s="27"/>
      <c r="I13" s="22"/>
      <c r="R13" s="16"/>
    </row>
    <row r="14" ht="15.75">
      <c r="R14" s="16"/>
    </row>
  </sheetData>
  <sheetProtection/>
  <mergeCells count="3">
    <mergeCell ref="N10:N11"/>
    <mergeCell ref="A1:N1"/>
    <mergeCell ref="A2:N2"/>
  </mergeCells>
  <printOptions horizontalCentered="1"/>
  <pageMargins left="0.2755905511811024" right="0" top="0.25" bottom="0.984251968503937" header="0.2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5" sqref="F5"/>
    </sheetView>
  </sheetViews>
  <sheetFormatPr defaultColWidth="9.140625" defaultRowHeight="12.75"/>
  <cols>
    <col min="1" max="1" width="16.7109375" style="10" customWidth="1"/>
    <col min="2" max="3" width="10.57421875" style="10" customWidth="1"/>
    <col min="4" max="5" width="11.57421875" style="10" customWidth="1"/>
    <col min="6" max="18" width="10.57421875" style="10" customWidth="1"/>
    <col min="19" max="19" width="10.00390625" style="10" bestFit="1" customWidth="1"/>
    <col min="20" max="20" width="11.7109375" style="10" bestFit="1" customWidth="1"/>
    <col min="21" max="21" width="10.00390625" style="10" bestFit="1" customWidth="1"/>
    <col min="22" max="22" width="12.8515625" style="10" customWidth="1"/>
    <col min="23" max="23" width="8.00390625" style="10" bestFit="1" customWidth="1"/>
    <col min="24" max="16384" width="9.140625" style="10" customWidth="1"/>
  </cols>
  <sheetData>
    <row r="1" spans="1:22" ht="21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21" customHeight="1">
      <c r="A2" s="9" t="s">
        <v>51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33" customHeight="1">
      <c r="A3" s="9" t="s">
        <v>1</v>
      </c>
      <c r="B3" s="11" t="s">
        <v>3</v>
      </c>
      <c r="C3" s="11"/>
      <c r="D3" s="11" t="s">
        <v>23</v>
      </c>
      <c r="E3" s="11"/>
      <c r="F3" s="9" t="s">
        <v>5</v>
      </c>
      <c r="G3" s="9"/>
      <c r="H3" s="11" t="s">
        <v>40</v>
      </c>
      <c r="I3" s="11"/>
      <c r="J3" s="11" t="s">
        <v>42</v>
      </c>
      <c r="K3" s="11"/>
      <c r="L3" s="11" t="s">
        <v>6</v>
      </c>
      <c r="M3" s="11"/>
      <c r="N3" s="11" t="s">
        <v>46</v>
      </c>
      <c r="O3" s="11"/>
      <c r="P3" s="19" t="s">
        <v>47</v>
      </c>
      <c r="Q3" s="11" t="s">
        <v>38</v>
      </c>
      <c r="R3" s="11"/>
      <c r="S3" s="11" t="s">
        <v>26</v>
      </c>
      <c r="T3" s="11" t="s">
        <v>28</v>
      </c>
      <c r="U3" s="11" t="s">
        <v>27</v>
      </c>
      <c r="V3" s="11" t="s">
        <v>29</v>
      </c>
    </row>
    <row r="4" spans="1:22" ht="33" customHeight="1">
      <c r="A4" s="9"/>
      <c r="B4" s="19" t="s">
        <v>21</v>
      </c>
      <c r="C4" s="19" t="s">
        <v>22</v>
      </c>
      <c r="D4" s="19" t="s">
        <v>21</v>
      </c>
      <c r="E4" s="19" t="s">
        <v>22</v>
      </c>
      <c r="F4" s="19" t="s">
        <v>21</v>
      </c>
      <c r="G4" s="19" t="s">
        <v>22</v>
      </c>
      <c r="H4" s="19" t="s">
        <v>21</v>
      </c>
      <c r="I4" s="19" t="s">
        <v>22</v>
      </c>
      <c r="J4" s="19" t="s">
        <v>21</v>
      </c>
      <c r="K4" s="19" t="s">
        <v>22</v>
      </c>
      <c r="L4" s="19" t="s">
        <v>21</v>
      </c>
      <c r="M4" s="19" t="s">
        <v>22</v>
      </c>
      <c r="N4" s="19" t="s">
        <v>21</v>
      </c>
      <c r="O4" s="19" t="s">
        <v>22</v>
      </c>
      <c r="P4" s="19" t="s">
        <v>21</v>
      </c>
      <c r="Q4" s="19" t="s">
        <v>21</v>
      </c>
      <c r="R4" s="19" t="s">
        <v>22</v>
      </c>
      <c r="S4" s="11"/>
      <c r="T4" s="11"/>
      <c r="U4" s="11"/>
      <c r="V4" s="11"/>
    </row>
    <row r="5" spans="1:22" ht="30" customHeight="1">
      <c r="A5" s="6" t="s">
        <v>12</v>
      </c>
      <c r="B5" s="7">
        <v>322</v>
      </c>
      <c r="C5" s="7">
        <f>694+99+206</f>
        <v>999</v>
      </c>
      <c r="D5" s="7">
        <v>117</v>
      </c>
      <c r="E5" s="7">
        <v>319</v>
      </c>
      <c r="F5" s="7">
        <v>171</v>
      </c>
      <c r="G5" s="7">
        <v>1427</v>
      </c>
      <c r="H5" s="7">
        <v>55</v>
      </c>
      <c r="I5" s="7">
        <v>228</v>
      </c>
      <c r="J5" s="7">
        <v>101</v>
      </c>
      <c r="K5" s="7">
        <v>116</v>
      </c>
      <c r="L5" s="7">
        <v>117</v>
      </c>
      <c r="M5" s="7">
        <f>289+12</f>
        <v>301</v>
      </c>
      <c r="N5" s="7">
        <v>15</v>
      </c>
      <c r="O5" s="7">
        <v>938</v>
      </c>
      <c r="P5" s="7">
        <v>141</v>
      </c>
      <c r="Q5" s="7"/>
      <c r="R5" s="7">
        <v>40</v>
      </c>
      <c r="S5" s="4">
        <f>B5+D5+F5+H5+J5+L5+Q5+N5+P5</f>
        <v>1039</v>
      </c>
      <c r="T5" s="5">
        <f>S5/26</f>
        <v>39.96153846153846</v>
      </c>
      <c r="U5" s="4">
        <f>C5+E5+G5+K5+M5+R5+I5+O5</f>
        <v>4368</v>
      </c>
      <c r="V5" s="5">
        <f>U5/26</f>
        <v>168</v>
      </c>
    </row>
    <row r="6" spans="1:22" ht="30" customHeight="1">
      <c r="A6" s="6" t="s">
        <v>9</v>
      </c>
      <c r="B6" s="7">
        <v>314</v>
      </c>
      <c r="C6" s="7">
        <f>674+112+204</f>
        <v>990</v>
      </c>
      <c r="D6" s="7">
        <v>110</v>
      </c>
      <c r="E6" s="7">
        <v>321</v>
      </c>
      <c r="F6" s="7">
        <v>158</v>
      </c>
      <c r="G6" s="7">
        <v>1299</v>
      </c>
      <c r="H6" s="7">
        <v>47</v>
      </c>
      <c r="I6" s="7">
        <v>135</v>
      </c>
      <c r="J6" s="7">
        <v>119</v>
      </c>
      <c r="K6" s="7">
        <v>124</v>
      </c>
      <c r="L6" s="7">
        <v>109</v>
      </c>
      <c r="M6" s="7">
        <f>247+30</f>
        <v>277</v>
      </c>
      <c r="N6" s="7">
        <v>11</v>
      </c>
      <c r="O6" s="7">
        <v>788</v>
      </c>
      <c r="P6" s="7">
        <v>173</v>
      </c>
      <c r="Q6" s="7"/>
      <c r="R6" s="7">
        <v>50</v>
      </c>
      <c r="S6" s="4">
        <f>B6+D6+F6+H6+J6+L6+Q6+N6+P6</f>
        <v>1041</v>
      </c>
      <c r="T6" s="5">
        <f>S6/25</f>
        <v>41.64</v>
      </c>
      <c r="U6" s="4">
        <f>C6+E6+G6+K6+M6+R6+I6+O6</f>
        <v>3984</v>
      </c>
      <c r="V6" s="5">
        <f>U6/25</f>
        <v>159.36</v>
      </c>
    </row>
    <row r="7" spans="1:22" ht="30" customHeight="1">
      <c r="A7" s="6" t="s">
        <v>10</v>
      </c>
      <c r="B7" s="7">
        <v>291</v>
      </c>
      <c r="C7" s="7">
        <f>717+198+86</f>
        <v>1001</v>
      </c>
      <c r="D7" s="7">
        <v>106</v>
      </c>
      <c r="E7" s="7">
        <v>281</v>
      </c>
      <c r="F7" s="7">
        <v>143</v>
      </c>
      <c r="G7" s="7">
        <v>1255</v>
      </c>
      <c r="H7" s="7">
        <v>52</v>
      </c>
      <c r="I7" s="7">
        <v>122</v>
      </c>
      <c r="J7" s="7">
        <v>128</v>
      </c>
      <c r="K7" s="7">
        <v>132</v>
      </c>
      <c r="L7" s="7">
        <v>90</v>
      </c>
      <c r="M7" s="7">
        <f>280+25</f>
        <v>305</v>
      </c>
      <c r="N7" s="7">
        <v>16</v>
      </c>
      <c r="O7" s="7">
        <v>913</v>
      </c>
      <c r="P7" s="7">
        <v>143</v>
      </c>
      <c r="Q7" s="7"/>
      <c r="R7" s="7">
        <v>65</v>
      </c>
      <c r="S7" s="4">
        <f>B7+D7+F7+H7+J7+L7+Q7+N7+P7</f>
        <v>969</v>
      </c>
      <c r="T7" s="5">
        <f>S7/25</f>
        <v>38.76</v>
      </c>
      <c r="U7" s="4">
        <f>C7+E7+G7+K7+M7+R7+I7+O7</f>
        <v>4074</v>
      </c>
      <c r="V7" s="5">
        <f>U7/25</f>
        <v>162.96</v>
      </c>
    </row>
    <row r="8" spans="1:22" ht="30" customHeight="1">
      <c r="A8" s="6" t="s">
        <v>11</v>
      </c>
      <c r="B8" s="7">
        <v>275</v>
      </c>
      <c r="C8" s="7">
        <v>1110</v>
      </c>
      <c r="D8" s="7">
        <v>95</v>
      </c>
      <c r="E8" s="7">
        <v>287</v>
      </c>
      <c r="F8" s="7">
        <v>156</v>
      </c>
      <c r="G8" s="7">
        <v>1088</v>
      </c>
      <c r="H8" s="7">
        <v>35</v>
      </c>
      <c r="I8" s="7">
        <v>111</v>
      </c>
      <c r="J8" s="7">
        <v>117</v>
      </c>
      <c r="K8" s="7">
        <v>181</v>
      </c>
      <c r="L8" s="7">
        <v>105</v>
      </c>
      <c r="M8" s="7">
        <v>278</v>
      </c>
      <c r="N8" s="7">
        <v>17</v>
      </c>
      <c r="O8" s="7">
        <v>940</v>
      </c>
      <c r="P8" s="7">
        <v>179</v>
      </c>
      <c r="Q8" s="7"/>
      <c r="R8" s="7">
        <v>50</v>
      </c>
      <c r="S8" s="4">
        <f>B8+D8+F8+H8+J8+L8+Q8+N8+P8</f>
        <v>979</v>
      </c>
      <c r="T8" s="5">
        <f>S8/24</f>
        <v>40.791666666666664</v>
      </c>
      <c r="U8" s="4">
        <f>C8+E8+G8+K8+M8+R8+I8+O8</f>
        <v>4045</v>
      </c>
      <c r="V8" s="5">
        <f>U8/24</f>
        <v>168.54166666666666</v>
      </c>
    </row>
    <row r="9" spans="1:22" ht="30" customHeight="1">
      <c r="A9" s="6" t="s">
        <v>13</v>
      </c>
      <c r="B9" s="7">
        <v>273</v>
      </c>
      <c r="C9" s="7">
        <v>1559</v>
      </c>
      <c r="D9" s="7">
        <v>102</v>
      </c>
      <c r="E9" s="7">
        <v>333</v>
      </c>
      <c r="F9" s="7">
        <v>161</v>
      </c>
      <c r="G9" s="7">
        <v>1264</v>
      </c>
      <c r="H9" s="7">
        <v>33</v>
      </c>
      <c r="I9" s="7">
        <v>147</v>
      </c>
      <c r="J9" s="7">
        <v>140</v>
      </c>
      <c r="K9" s="7">
        <v>186</v>
      </c>
      <c r="L9" s="7">
        <v>119</v>
      </c>
      <c r="M9" s="7">
        <v>366</v>
      </c>
      <c r="N9" s="7">
        <v>14</v>
      </c>
      <c r="O9" s="7">
        <v>920</v>
      </c>
      <c r="P9" s="7">
        <v>148</v>
      </c>
      <c r="Q9" s="7"/>
      <c r="R9" s="7">
        <v>52</v>
      </c>
      <c r="S9" s="4">
        <f>B9+D9+F9+H9+J9+L9+Q9+N9+P9</f>
        <v>990</v>
      </c>
      <c r="T9" s="5">
        <f>S9/27</f>
        <v>36.666666666666664</v>
      </c>
      <c r="U9" s="4">
        <f>C9+E9+G9+K9+M9+R9+I9+O9</f>
        <v>4827</v>
      </c>
      <c r="V9" s="5">
        <f>U9/27</f>
        <v>178.77777777777777</v>
      </c>
    </row>
    <row r="10" spans="1:22" ht="30" customHeight="1">
      <c r="A10" s="6" t="s">
        <v>14</v>
      </c>
      <c r="B10" s="7">
        <v>331</v>
      </c>
      <c r="C10" s="7">
        <v>1452</v>
      </c>
      <c r="D10" s="7">
        <v>98</v>
      </c>
      <c r="E10" s="7">
        <v>354</v>
      </c>
      <c r="F10" s="7">
        <v>152</v>
      </c>
      <c r="G10" s="7">
        <v>1177</v>
      </c>
      <c r="H10" s="7">
        <v>46</v>
      </c>
      <c r="I10" s="7">
        <v>168</v>
      </c>
      <c r="J10" s="7">
        <v>134</v>
      </c>
      <c r="K10" s="7">
        <v>174</v>
      </c>
      <c r="L10" s="7">
        <v>110</v>
      </c>
      <c r="M10" s="7">
        <v>318</v>
      </c>
      <c r="N10" s="7">
        <v>17</v>
      </c>
      <c r="O10" s="7">
        <v>803</v>
      </c>
      <c r="P10" s="7">
        <v>179</v>
      </c>
      <c r="Q10" s="7"/>
      <c r="R10" s="7">
        <v>61</v>
      </c>
      <c r="S10" s="4">
        <f>B10+D10+F10+H10+J10+L10+Q10+N10+P10</f>
        <v>1067</v>
      </c>
      <c r="T10" s="5">
        <f>S10/25</f>
        <v>42.68</v>
      </c>
      <c r="U10" s="4">
        <f>C10+E10+G10+K10+M10+R10+I10+O10</f>
        <v>4507</v>
      </c>
      <c r="V10" s="5">
        <f>U10/25</f>
        <v>180.28</v>
      </c>
    </row>
    <row r="11" spans="1:22" ht="30" customHeight="1">
      <c r="A11" s="1" t="s">
        <v>8</v>
      </c>
      <c r="B11" s="4">
        <f>SUM(B5:B10)</f>
        <v>1806</v>
      </c>
      <c r="C11" s="4">
        <f>SUM(C5:C10)</f>
        <v>7111</v>
      </c>
      <c r="D11" s="4">
        <f>SUM(D5:D10)</f>
        <v>628</v>
      </c>
      <c r="E11" s="4">
        <f>SUM(E5:E10)</f>
        <v>1895</v>
      </c>
      <c r="F11" s="4">
        <f>SUM(F5:F10)</f>
        <v>941</v>
      </c>
      <c r="G11" s="4">
        <f>SUM(G5:G10)</f>
        <v>7510</v>
      </c>
      <c r="H11" s="4">
        <f>SUM(H5:H10)</f>
        <v>268</v>
      </c>
      <c r="I11" s="4">
        <f>SUM(I5:I10)</f>
        <v>911</v>
      </c>
      <c r="J11" s="4">
        <f>SUM(J5:J10)</f>
        <v>739</v>
      </c>
      <c r="K11" s="4">
        <f>SUM(K5:K10)</f>
        <v>913</v>
      </c>
      <c r="L11" s="4">
        <f>SUM(L5:L10)</f>
        <v>650</v>
      </c>
      <c r="M11" s="4">
        <f>SUM(M5:M10)</f>
        <v>1845</v>
      </c>
      <c r="N11" s="4">
        <f>SUM(N5:N10)</f>
        <v>90</v>
      </c>
      <c r="O11" s="4">
        <f>SUM(O5:O10)</f>
        <v>5302</v>
      </c>
      <c r="P11" s="4">
        <f>SUM(P5:P10)</f>
        <v>963</v>
      </c>
      <c r="Q11" s="4">
        <f>SUM(Q5:Q10)</f>
        <v>0</v>
      </c>
      <c r="R11" s="4">
        <f>SUM(R5:R10)</f>
        <v>318</v>
      </c>
      <c r="S11" s="4">
        <f>SUM(S5:S10)</f>
        <v>6085</v>
      </c>
      <c r="T11" s="12">
        <f>S11/152</f>
        <v>40.0328947368421</v>
      </c>
      <c r="U11" s="4">
        <f>SUM(U5:U10)</f>
        <v>25805</v>
      </c>
      <c r="V11" s="12">
        <f>U11/152</f>
        <v>169.76973684210526</v>
      </c>
    </row>
    <row r="12" spans="1:22" ht="15.75">
      <c r="A12" s="1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28"/>
      <c r="U12" s="17"/>
      <c r="V12" s="28"/>
    </row>
    <row r="14" spans="7:18" ht="15.75">
      <c r="G14" s="16"/>
      <c r="M14" s="16"/>
      <c r="N14" s="16"/>
      <c r="O14" s="16"/>
      <c r="P14" s="16"/>
      <c r="Q14" s="16"/>
      <c r="R14" s="16"/>
    </row>
    <row r="15" spans="5:18" ht="15.75">
      <c r="E15" s="16"/>
      <c r="G15" s="16"/>
      <c r="M15" s="16"/>
      <c r="N15" s="16"/>
      <c r="O15" s="16"/>
      <c r="P15" s="16"/>
      <c r="Q15" s="16"/>
      <c r="R15" s="16"/>
    </row>
    <row r="16" spans="5:18" ht="15.75">
      <c r="E16" s="16"/>
      <c r="G16" s="16"/>
      <c r="M16" s="16"/>
      <c r="N16" s="16"/>
      <c r="O16" s="16"/>
      <c r="P16" s="16"/>
      <c r="Q16" s="16"/>
      <c r="R16" s="16"/>
    </row>
    <row r="17" spans="5:18" ht="15.75">
      <c r="E17" s="16"/>
      <c r="G17" s="16"/>
      <c r="M17" s="16"/>
      <c r="N17" s="16"/>
      <c r="O17" s="16"/>
      <c r="P17" s="16"/>
      <c r="Q17" s="16"/>
      <c r="R17" s="16"/>
    </row>
    <row r="18" spans="5:18" ht="15.75">
      <c r="E18" s="16"/>
      <c r="G18" s="16"/>
      <c r="M18" s="16"/>
      <c r="N18" s="16"/>
      <c r="O18" s="16"/>
      <c r="P18" s="16"/>
      <c r="Q18" s="16"/>
      <c r="R18" s="16"/>
    </row>
    <row r="19" spans="5:18" ht="15.75">
      <c r="E19" s="16"/>
      <c r="G19" s="16"/>
      <c r="M19" s="16"/>
      <c r="N19" s="16"/>
      <c r="O19" s="16"/>
      <c r="P19" s="16"/>
      <c r="Q19" s="16"/>
      <c r="R19" s="16"/>
    </row>
    <row r="20" spans="5:18" ht="15.75">
      <c r="E20" s="16"/>
      <c r="G20" s="16"/>
      <c r="M20" s="16"/>
      <c r="N20" s="16"/>
      <c r="O20" s="16"/>
      <c r="P20" s="16"/>
      <c r="Q20" s="16"/>
      <c r="R20" s="16"/>
    </row>
    <row r="21" spans="5:18" ht="15.75">
      <c r="E21" s="16"/>
      <c r="G21" s="16"/>
      <c r="M21" s="16"/>
      <c r="N21" s="16"/>
      <c r="O21" s="16"/>
      <c r="P21" s="16"/>
      <c r="Q21" s="16"/>
      <c r="R21" s="16"/>
    </row>
    <row r="22" spans="5:18" ht="15.75">
      <c r="E22" s="16"/>
      <c r="M22" s="16"/>
      <c r="N22" s="16"/>
      <c r="O22" s="16"/>
      <c r="P22" s="16"/>
      <c r="Q22" s="16"/>
      <c r="R22" s="16"/>
    </row>
    <row r="23" spans="13:18" ht="15.75">
      <c r="M23" s="16"/>
      <c r="N23" s="16"/>
      <c r="O23" s="16"/>
      <c r="P23" s="16"/>
      <c r="Q23" s="16"/>
      <c r="R23" s="16"/>
    </row>
  </sheetData>
  <sheetProtection/>
  <mergeCells count="15">
    <mergeCell ref="T3:T4"/>
    <mergeCell ref="A1:V1"/>
    <mergeCell ref="A2:V2"/>
    <mergeCell ref="U3:U4"/>
    <mergeCell ref="V3:V4"/>
    <mergeCell ref="S3:S4"/>
    <mergeCell ref="B3:C3"/>
    <mergeCell ref="H3:I3"/>
    <mergeCell ref="D3:E3"/>
    <mergeCell ref="A3:A4"/>
    <mergeCell ref="F3:G3"/>
    <mergeCell ref="J3:K3"/>
    <mergeCell ref="L3:M3"/>
    <mergeCell ref="Q3:R3"/>
    <mergeCell ref="N3:O3"/>
  </mergeCells>
  <printOptions horizontalCentered="1"/>
  <pageMargins left="0.16" right="0.16" top="0.71" bottom="0.984251968503937" header="0.1968503937007874" footer="0.5118110236220472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1:A16384"/>
    </sheetView>
  </sheetViews>
  <sheetFormatPr defaultColWidth="9.140625" defaultRowHeight="12.75"/>
  <cols>
    <col min="1" max="1" width="20.57421875" style="10" customWidth="1"/>
    <col min="2" max="5" width="24.421875" style="10" customWidth="1"/>
    <col min="6" max="16384" width="28.57421875" style="10" customWidth="1"/>
  </cols>
  <sheetData>
    <row r="1" spans="1:5" ht="21" customHeight="1">
      <c r="A1" s="9" t="s">
        <v>0</v>
      </c>
      <c r="B1" s="9"/>
      <c r="C1" s="9"/>
      <c r="D1" s="9"/>
      <c r="E1" s="9"/>
    </row>
    <row r="2" spans="1:5" ht="21" customHeight="1">
      <c r="A2" s="9" t="s">
        <v>52</v>
      </c>
      <c r="B2" s="9"/>
      <c r="C2" s="9"/>
      <c r="D2" s="9"/>
      <c r="E2" s="9"/>
    </row>
    <row r="3" spans="1:5" ht="21" customHeight="1">
      <c r="A3" s="9" t="s">
        <v>1</v>
      </c>
      <c r="B3" s="11" t="s">
        <v>30</v>
      </c>
      <c r="C3" s="9" t="s">
        <v>31</v>
      </c>
      <c r="D3" s="11" t="s">
        <v>24</v>
      </c>
      <c r="E3" s="11" t="s">
        <v>32</v>
      </c>
    </row>
    <row r="4" spans="1:5" ht="21" customHeight="1">
      <c r="A4" s="9"/>
      <c r="B4" s="11"/>
      <c r="C4" s="9"/>
      <c r="D4" s="11"/>
      <c r="E4" s="11"/>
    </row>
    <row r="5" spans="1:5" ht="21.75" customHeight="1">
      <c r="A5" s="6" t="s">
        <v>12</v>
      </c>
      <c r="B5" s="7">
        <v>85</v>
      </c>
      <c r="C5" s="7">
        <v>55</v>
      </c>
      <c r="D5" s="4">
        <f>SUM(B5:C5)</f>
        <v>140</v>
      </c>
      <c r="E5" s="5">
        <f>D5/31</f>
        <v>4.516129032258065</v>
      </c>
    </row>
    <row r="6" spans="1:5" ht="21.75" customHeight="1">
      <c r="A6" s="6" t="s">
        <v>9</v>
      </c>
      <c r="B6" s="7">
        <v>71</v>
      </c>
      <c r="C6" s="7">
        <v>47</v>
      </c>
      <c r="D6" s="4">
        <f aca="true" t="shared" si="0" ref="D6:D16">SUM(B6:C6)</f>
        <v>118</v>
      </c>
      <c r="E6" s="5">
        <f>D6/29</f>
        <v>4.068965517241379</v>
      </c>
    </row>
    <row r="7" spans="1:5" ht="21.75" customHeight="1">
      <c r="A7" s="6" t="s">
        <v>10</v>
      </c>
      <c r="B7" s="7">
        <v>55</v>
      </c>
      <c r="C7" s="7">
        <v>52</v>
      </c>
      <c r="D7" s="4">
        <f t="shared" si="0"/>
        <v>107</v>
      </c>
      <c r="E7" s="5">
        <f>D7/31</f>
        <v>3.4516129032258065</v>
      </c>
    </row>
    <row r="8" spans="1:5" ht="21.75" customHeight="1">
      <c r="A8" s="6" t="s">
        <v>11</v>
      </c>
      <c r="B8" s="7">
        <f>55+7</f>
        <v>62</v>
      </c>
      <c r="C8" s="7">
        <f>35+5</f>
        <v>40</v>
      </c>
      <c r="D8" s="4">
        <f t="shared" si="0"/>
        <v>102</v>
      </c>
      <c r="E8" s="5">
        <f>D8/30</f>
        <v>3.4</v>
      </c>
    </row>
    <row r="9" spans="1:5" ht="21.75" customHeight="1">
      <c r="A9" s="6" t="s">
        <v>13</v>
      </c>
      <c r="B9" s="7">
        <f>77+11</f>
        <v>88</v>
      </c>
      <c r="C9" s="7">
        <f>33+3</f>
        <v>36</v>
      </c>
      <c r="D9" s="4">
        <f t="shared" si="0"/>
        <v>124</v>
      </c>
      <c r="E9" s="5">
        <f>D9/31</f>
        <v>4</v>
      </c>
    </row>
    <row r="10" spans="1:5" ht="21.75" customHeight="1">
      <c r="A10" s="6" t="s">
        <v>14</v>
      </c>
      <c r="B10" s="7">
        <f>65+1</f>
        <v>66</v>
      </c>
      <c r="C10" s="7">
        <f>46+1</f>
        <v>47</v>
      </c>
      <c r="D10" s="4">
        <f t="shared" si="0"/>
        <v>113</v>
      </c>
      <c r="E10" s="5">
        <f>D10/30</f>
        <v>3.7666666666666666</v>
      </c>
    </row>
    <row r="11" spans="1:5" ht="21.75" customHeight="1" hidden="1">
      <c r="A11" s="1" t="s">
        <v>15</v>
      </c>
      <c r="B11" s="7"/>
      <c r="C11" s="7"/>
      <c r="D11" s="4">
        <f t="shared" si="0"/>
        <v>0</v>
      </c>
      <c r="E11" s="5">
        <f>D11/31</f>
        <v>0</v>
      </c>
    </row>
    <row r="12" spans="1:5" ht="21.75" customHeight="1" hidden="1">
      <c r="A12" s="1" t="s">
        <v>16</v>
      </c>
      <c r="B12" s="7"/>
      <c r="C12" s="7"/>
      <c r="D12" s="4">
        <f t="shared" si="0"/>
        <v>0</v>
      </c>
      <c r="E12" s="5">
        <f>D12/31</f>
        <v>0</v>
      </c>
    </row>
    <row r="13" spans="1:5" ht="21.75" customHeight="1" hidden="1">
      <c r="A13" s="1" t="s">
        <v>17</v>
      </c>
      <c r="B13" s="7"/>
      <c r="C13" s="7"/>
      <c r="D13" s="4">
        <f t="shared" si="0"/>
        <v>0</v>
      </c>
      <c r="E13" s="5">
        <f>D13/30</f>
        <v>0</v>
      </c>
    </row>
    <row r="14" spans="1:5" ht="21.75" customHeight="1" hidden="1">
      <c r="A14" s="1" t="s">
        <v>18</v>
      </c>
      <c r="B14" s="7"/>
      <c r="C14" s="7"/>
      <c r="D14" s="4">
        <f t="shared" si="0"/>
        <v>0</v>
      </c>
      <c r="E14" s="5">
        <f>D14/31</f>
        <v>0</v>
      </c>
    </row>
    <row r="15" spans="1:5" ht="21.75" customHeight="1" hidden="1">
      <c r="A15" s="1" t="s">
        <v>19</v>
      </c>
      <c r="B15" s="7"/>
      <c r="C15" s="7"/>
      <c r="D15" s="4">
        <f t="shared" si="0"/>
        <v>0</v>
      </c>
      <c r="E15" s="5">
        <f>D15/30</f>
        <v>0</v>
      </c>
    </row>
    <row r="16" spans="1:5" ht="21.75" customHeight="1" hidden="1">
      <c r="A16" s="1" t="s">
        <v>20</v>
      </c>
      <c r="B16" s="7"/>
      <c r="C16" s="7"/>
      <c r="D16" s="4">
        <f t="shared" si="0"/>
        <v>0</v>
      </c>
      <c r="E16" s="5">
        <f>D16/31</f>
        <v>0</v>
      </c>
    </row>
    <row r="17" spans="1:5" ht="21.75" customHeight="1">
      <c r="A17" s="1" t="s">
        <v>8</v>
      </c>
      <c r="B17" s="4">
        <f>SUM(B5:B16)</f>
        <v>427</v>
      </c>
      <c r="C17" s="4">
        <f>SUM(C5:C16)</f>
        <v>277</v>
      </c>
      <c r="D17" s="4">
        <f>SUM(D5:D16)</f>
        <v>704</v>
      </c>
      <c r="E17" s="12">
        <f>D17/182</f>
        <v>3.868131868131868</v>
      </c>
    </row>
    <row r="18" spans="1:3" ht="21" customHeight="1">
      <c r="A18" s="13"/>
      <c r="B18" s="14"/>
      <c r="C18" s="14"/>
    </row>
    <row r="19" spans="1:4" ht="21.75" customHeight="1">
      <c r="A19" s="13"/>
      <c r="B19" s="15"/>
      <c r="C19" s="15"/>
      <c r="D19" s="15"/>
    </row>
    <row r="20" spans="1:3" ht="22.5" customHeight="1">
      <c r="A20" s="13"/>
      <c r="B20" s="16"/>
      <c r="C20" s="16"/>
    </row>
    <row r="21" spans="1:3" ht="22.5" customHeight="1">
      <c r="A21" s="13"/>
      <c r="B21" s="16"/>
      <c r="C21" s="16"/>
    </row>
    <row r="22" spans="1:3" ht="24.75" customHeight="1">
      <c r="A22" s="13"/>
      <c r="B22" s="16"/>
      <c r="C22" s="16"/>
    </row>
    <row r="23" spans="1:3" ht="23.25" customHeight="1">
      <c r="A23" s="13"/>
      <c r="B23" s="16"/>
      <c r="C23" s="16"/>
    </row>
    <row r="24" spans="1:3" ht="32.25" customHeight="1">
      <c r="A24" s="17"/>
      <c r="B24" s="17"/>
      <c r="C24" s="17"/>
    </row>
    <row r="25" ht="12.75" customHeight="1"/>
    <row r="26" ht="12.75" customHeight="1"/>
  </sheetData>
  <sheetProtection/>
  <mergeCells count="7">
    <mergeCell ref="A1:E1"/>
    <mergeCell ref="A2:E2"/>
    <mergeCell ref="E3:E4"/>
    <mergeCell ref="A3:A4"/>
    <mergeCell ref="B3:B4"/>
    <mergeCell ref="C3:C4"/>
    <mergeCell ref="D3:D4"/>
  </mergeCells>
  <printOptions horizontalCentered="1"/>
  <pageMargins left="0.24" right="0.22" top="0.7" bottom="0.2" header="8.07" footer="0.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Mr. NARENDRA JASHWANTBHAI MALI</cp:lastModifiedBy>
  <cp:lastPrinted>2023-12-13T05:12:09Z</cp:lastPrinted>
  <dcterms:created xsi:type="dcterms:W3CDTF">1996-10-14T23:33:28Z</dcterms:created>
  <dcterms:modified xsi:type="dcterms:W3CDTF">2024-07-04T11:24:42Z</dcterms:modified>
  <cp:category/>
  <cp:version/>
  <cp:contentType/>
  <cp:contentStatus/>
</cp:coreProperties>
</file>